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30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<sst xmlns="http://schemas.openxmlformats.org/spreadsheetml/2006/main" count="57" uniqueCount="38">
  <si>
    <t>Apache Lucene Solr</t>
  </si>
  <si>
    <t>Apache Solr</t>
  </si>
  <si>
    <t>doc-len-norm</t>
  </si>
  <si>
    <t>doc-len-norm</t>
  </si>
  <si>
    <t>score(q,d)</t>
  </si>
  <si>
    <t>cosine-similarity</t>
  </si>
  <si>
    <t>tf(t)</t>
  </si>
  <si>
    <t>norm(t)</t>
  </si>
  <si>
    <t>score(t)</t>
  </si>
  <si>
    <t>idf(t)^2</t>
  </si>
  <si>
    <t>ドキュメント</t>
  </si>
  <si>
    <t>No.</t>
  </si>
  <si>
    <t>検索ヒット</t>
  </si>
  <si>
    <t>V(q)・V(d)</t>
  </si>
  <si>
    <t>|V(q)|</t>
  </si>
  <si>
    <t>|V(d)|</t>
  </si>
  <si>
    <t>|V(d)|</t>
  </si>
  <si>
    <t>内積</t>
  </si>
  <si>
    <t>ノルム</t>
  </si>
  <si>
    <t>|V(q)|</t>
  </si>
  <si>
    <t>|V(q)||V(d)|</t>
  </si>
  <si>
    <t>スコア</t>
  </si>
  <si>
    <t>V(q)・V(d)/|V(q)|</t>
  </si>
  <si>
    <t>単語数</t>
  </si>
  <si>
    <t>Apache Lucene Solr java</t>
  </si>
  <si>
    <t>Apache Lucene</t>
  </si>
  <si>
    <t>Apache</t>
  </si>
  <si>
    <t>Solr</t>
  </si>
  <si>
    <t>Apache</t>
  </si>
  <si>
    <t>Lucene</t>
  </si>
  <si>
    <t>Solr</t>
  </si>
  <si>
    <t>java</t>
  </si>
  <si>
    <t>検索語</t>
  </si>
  <si>
    <t>2つの検索語を入力して、各モデルのスコアを確認します。</t>
  </si>
  <si>
    <t>Excelで学ぶ！Luceneのスコア計算</t>
  </si>
  <si>
    <t>（１）ベクトル空間モデル</t>
  </si>
  <si>
    <t>（２）Luceneのスコア概念モデル</t>
  </si>
  <si>
    <t>（３）Luceneのスコア実践モデル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</si>
</sst>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0.000000_ 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3"/>
    </font>
    <font>
      <u val="single"/>
      <sz val="11"/>
      <name val="ＭＳ Ｐゴシック"/>
      <family val="0"/>
    </font>
    <font>
      <b/>
      <sz val="14"/>
      <name val="ＭＳ Ｐゴシック"/>
      <family val="0"/>
    </font>
    <font>
      <sz val="11"/>
      <color indexed="9"/>
      <name val="ＭＳ Ｐゴシック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8" xfId="0" applyFill="1" applyBorder="1" applyAlignment="1">
      <alignment/>
    </xf>
    <xf numFmtId="178" fontId="0" fillId="2" borderId="3" xfId="0" applyNumberFormat="1" applyFill="1" applyBorder="1" applyAlignment="1">
      <alignment/>
    </xf>
    <xf numFmtId="0" fontId="5" fillId="2" borderId="0" xfId="0" applyFont="1" applyFill="1" applyAlignment="1">
      <alignment/>
    </xf>
    <xf numFmtId="0" fontId="0" fillId="2" borderId="9" xfId="0" applyFill="1" applyBorder="1" applyAlignment="1">
      <alignment/>
    </xf>
    <xf numFmtId="0" fontId="0" fillId="3" borderId="9" xfId="0" applyFill="1" applyBorder="1" applyAlignment="1">
      <alignment/>
    </xf>
    <xf numFmtId="178" fontId="0" fillId="2" borderId="0" xfId="0" applyNumberFormat="1" applyFill="1" applyBorder="1" applyAlignment="1">
      <alignment/>
    </xf>
    <xf numFmtId="0" fontId="0" fillId="3" borderId="3" xfId="0" applyFill="1" applyBorder="1" applyAlignment="1">
      <alignment shrinkToFit="1"/>
    </xf>
    <xf numFmtId="0" fontId="6" fillId="2" borderId="0" xfId="0" applyFont="1" applyFill="1" applyAlignment="1">
      <alignment/>
    </xf>
    <xf numFmtId="178" fontId="0" fillId="2" borderId="9" xfId="0" applyNumberFormat="1" applyFill="1" applyBorder="1" applyAlignment="1">
      <alignment/>
    </xf>
    <xf numFmtId="0" fontId="7" fillId="2" borderId="0" xfId="0" applyFont="1" applyFill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AF28"/>
  <sheetViews>
    <sheetView tabSelected="1" workbookViewId="0" topLeftCell="A1">
      <selection activeCell="B2" sqref="B2"/>
    </sheetView>
  </sheetViews>
  <sheetFormatPr defaultColWidth="13.00390625" defaultRowHeight="13.5"/>
  <cols>
    <col min="1" max="2" width="2.875" style="1" customWidth="1"/>
    <col min="3" max="3" width="4.375" style="1" customWidth="1"/>
    <col min="4" max="4" width="22.625" style="1" customWidth="1"/>
    <col min="5" max="6" width="11.125" style="1" customWidth="1"/>
    <col min="7" max="7" width="9.50390625" style="1" customWidth="1"/>
    <col min="8" max="8" width="0.5" style="1" customWidth="1"/>
    <col min="9" max="9" width="6.50390625" style="1" customWidth="1"/>
    <col min="10" max="10" width="0.5" style="1" customWidth="1"/>
    <col min="11" max="11" width="6.50390625" style="1" customWidth="1"/>
    <col min="12" max="12" width="9.625" style="1" customWidth="1"/>
    <col min="13" max="13" width="0.5" style="1" customWidth="1"/>
    <col min="14" max="15" width="12.875" style="1" customWidth="1"/>
    <col min="16" max="16" width="0.5" style="1" customWidth="1"/>
    <col min="17" max="17" width="11.875" style="1" customWidth="1"/>
    <col min="18" max="18" width="11.625" style="1" customWidth="1"/>
    <col min="19" max="19" width="15.125" style="1" customWidth="1"/>
    <col min="20" max="20" width="4.375" style="1" customWidth="1"/>
    <col min="21" max="21" width="22.625" style="1" customWidth="1"/>
    <col min="22" max="23" width="7.375" style="1" customWidth="1"/>
    <col min="24" max="29" width="12.875" style="1" customWidth="1"/>
    <col min="30" max="30" width="13.00390625" style="1" bestFit="1" customWidth="1"/>
    <col min="31" max="16384" width="12.875" style="1" customWidth="1"/>
  </cols>
  <sheetData>
    <row r="2" ht="19.5">
      <c r="C2" s="20" t="s">
        <v>34</v>
      </c>
    </row>
    <row r="5" ht="16.5">
      <c r="C5" s="1" t="s">
        <v>33</v>
      </c>
    </row>
    <row r="8" spans="5:17" ht="18" thickBot="1">
      <c r="E8" s="8" t="s">
        <v>32</v>
      </c>
      <c r="F8" s="10"/>
      <c r="Q8" s="22" t="s">
        <v>28</v>
      </c>
    </row>
    <row r="9" spans="5:17" ht="18.75" thickBot="1" thickTop="1">
      <c r="E9" s="9" t="s">
        <v>26</v>
      </c>
      <c r="F9" s="9" t="s">
        <v>27</v>
      </c>
      <c r="Q9" s="22" t="s">
        <v>29</v>
      </c>
    </row>
    <row r="10" ht="18" thickTop="1">
      <c r="Q10" s="22" t="s">
        <v>30</v>
      </c>
    </row>
    <row r="11" spans="3:17" ht="16.5">
      <c r="C11" s="15" t="s">
        <v>35</v>
      </c>
      <c r="Q11" s="22" t="s">
        <v>31</v>
      </c>
    </row>
    <row r="12" spans="5:16" ht="16.5">
      <c r="E12" s="2" t="s">
        <v>12</v>
      </c>
      <c r="F12" s="13"/>
      <c r="G12" s="16" t="s">
        <v>17</v>
      </c>
      <c r="H12" s="2" t="s">
        <v>18</v>
      </c>
      <c r="I12" s="13"/>
      <c r="J12" s="13"/>
      <c r="K12" s="13"/>
      <c r="L12" s="3"/>
      <c r="M12" s="3"/>
      <c r="N12" s="4" t="s">
        <v>21</v>
      </c>
      <c r="O12" s="11"/>
      <c r="P12" s="11"/>
    </row>
    <row r="13" spans="3:16" ht="16.5">
      <c r="C13" s="6" t="s">
        <v>11</v>
      </c>
      <c r="D13" s="6" t="s">
        <v>10</v>
      </c>
      <c r="E13" s="6" t="str">
        <f>E9</f>
        <v>Apache</v>
      </c>
      <c r="F13" s="7" t="str">
        <f>F9</f>
        <v>Solr</v>
      </c>
      <c r="G13" s="17" t="s">
        <v>13</v>
      </c>
      <c r="H13" s="6" t="s">
        <v>19</v>
      </c>
      <c r="I13" s="6" t="s">
        <v>14</v>
      </c>
      <c r="J13" s="6" t="s">
        <v>15</v>
      </c>
      <c r="K13" s="6" t="s">
        <v>16</v>
      </c>
      <c r="L13" s="6" t="s">
        <v>20</v>
      </c>
      <c r="M13" s="6"/>
      <c r="N13" s="19" t="s">
        <v>5</v>
      </c>
      <c r="O13" s="18"/>
      <c r="P13" s="18"/>
    </row>
    <row r="14" spans="3:16" ht="16.5">
      <c r="C14" s="6">
        <v>1</v>
      </c>
      <c r="D14" s="5" t="s">
        <v>25</v>
      </c>
      <c r="E14" s="4">
        <f>IF(ISERROR((SEARCH(E13,D14)))=TRUE,0,1)</f>
        <v>1</v>
      </c>
      <c r="F14" s="2">
        <f>IF(ISERROR((SEARCH(F13,D14)))=TRUE,0,1)</f>
        <v>0</v>
      </c>
      <c r="G14" s="16">
        <f>SUMPRODUCT(E14:F14)</f>
        <v>1</v>
      </c>
      <c r="H14" s="12">
        <f>SQRT(1^2+1^2)</f>
        <v>1.4142135623730951</v>
      </c>
      <c r="I14" s="12" t="str">
        <f>"√"&amp;H14^2</f>
        <v>√2</v>
      </c>
      <c r="J14" s="12">
        <f>SQRT(E14^2+F14^2)</f>
        <v>1</v>
      </c>
      <c r="K14" s="12" t="str">
        <f>"√"&amp;J14^2</f>
        <v>√1</v>
      </c>
      <c r="L14" s="4">
        <f>H14*J14</f>
        <v>1.4142135623730951</v>
      </c>
      <c r="M14" s="4"/>
      <c r="N14" s="14">
        <f>G14/L14</f>
        <v>0.7071067811865475</v>
      </c>
      <c r="O14" s="18"/>
      <c r="P14" s="18"/>
    </row>
    <row r="15" spans="3:16" ht="16.5">
      <c r="C15" s="6">
        <v>2</v>
      </c>
      <c r="D15" s="4" t="s">
        <v>1</v>
      </c>
      <c r="E15" s="4">
        <f>IF(ISERROR((SEARCH(E13,D15)))=TRUE,0,1)</f>
        <v>1</v>
      </c>
      <c r="F15" s="2">
        <f>IF(ISERROR((SEARCH(F13,D15)))=TRUE,0,1)</f>
        <v>1</v>
      </c>
      <c r="G15" s="16">
        <f>SUMPRODUCT(E15:F15)</f>
        <v>2</v>
      </c>
      <c r="H15" s="12">
        <f>SQRT(1^2+1^2)</f>
        <v>1.4142135623730951</v>
      </c>
      <c r="I15" s="12" t="str">
        <f>"√"&amp;H15^2</f>
        <v>√2</v>
      </c>
      <c r="J15" s="12">
        <f>SQRT(E15^2+F15^2)</f>
        <v>1.4142135623730951</v>
      </c>
      <c r="K15" s="12" t="str">
        <f>"√"&amp;J15^2</f>
        <v>√2</v>
      </c>
      <c r="L15" s="4">
        <f>H15*J15</f>
        <v>2.0000000000000004</v>
      </c>
      <c r="M15" s="4"/>
      <c r="N15" s="14">
        <f>G15/L15</f>
        <v>0.9999999999999998</v>
      </c>
      <c r="O15" s="18"/>
      <c r="P15" s="18"/>
    </row>
    <row r="16" spans="3:16" ht="16.5">
      <c r="C16" s="6">
        <v>3</v>
      </c>
      <c r="D16" s="4" t="s">
        <v>0</v>
      </c>
      <c r="E16" s="4">
        <f>IF(ISERROR((SEARCH(E13,D16)))=TRUE,0,1)</f>
        <v>1</v>
      </c>
      <c r="F16" s="2">
        <f>IF(ISERROR((SEARCH(F13,D16)))=TRUE,0,1)</f>
        <v>1</v>
      </c>
      <c r="G16" s="16">
        <f>SUMPRODUCT(E16:F16)</f>
        <v>2</v>
      </c>
      <c r="H16" s="12">
        <f>SQRT(1^2+1^2)</f>
        <v>1.4142135623730951</v>
      </c>
      <c r="I16" s="12" t="str">
        <f>"√"&amp;H16^2</f>
        <v>√2</v>
      </c>
      <c r="J16" s="12">
        <f>SQRT(E16^2+F16^2)</f>
        <v>1.4142135623730951</v>
      </c>
      <c r="K16" s="12" t="str">
        <f>"√"&amp;J16^2</f>
        <v>√2</v>
      </c>
      <c r="L16" s="4">
        <f>H16*J16</f>
        <v>2.0000000000000004</v>
      </c>
      <c r="M16" s="4"/>
      <c r="N16" s="14">
        <f>G16/L16</f>
        <v>0.9999999999999998</v>
      </c>
      <c r="O16" s="18"/>
      <c r="P16" s="18"/>
    </row>
    <row r="17" spans="3:16" ht="16.5">
      <c r="C17" s="6">
        <v>4</v>
      </c>
      <c r="D17" s="4" t="s">
        <v>24</v>
      </c>
      <c r="E17" s="4">
        <f>IF(ISERROR((SEARCH(E13,D17)))=TRUE,0,1)</f>
        <v>1</v>
      </c>
      <c r="F17" s="2">
        <f>IF(ISERROR((SEARCH(F13,D17)))=TRUE,0,1)</f>
        <v>1</v>
      </c>
      <c r="G17" s="16">
        <f>SUMPRODUCT(E17:F17)</f>
        <v>2</v>
      </c>
      <c r="H17" s="12">
        <f>SQRT(1^2+1^2)</f>
        <v>1.4142135623730951</v>
      </c>
      <c r="I17" s="12" t="str">
        <f>"√"&amp;H17^2</f>
        <v>√2</v>
      </c>
      <c r="J17" s="12">
        <f>SQRT(E17^2+F17^2)</f>
        <v>1.4142135623730951</v>
      </c>
      <c r="K17" s="12" t="str">
        <f>"√"&amp;J17^2</f>
        <v>√2</v>
      </c>
      <c r="L17" s="4">
        <f>H17*J17</f>
        <v>2.0000000000000004</v>
      </c>
      <c r="M17" s="4"/>
      <c r="N17" s="14">
        <f>G17/L17</f>
        <v>0.9999999999999998</v>
      </c>
      <c r="O17" s="18"/>
      <c r="P17" s="18"/>
    </row>
    <row r="22" spans="3:20" ht="16.5">
      <c r="C22" s="15" t="s">
        <v>36</v>
      </c>
      <c r="T22" s="15" t="s">
        <v>37</v>
      </c>
    </row>
    <row r="23" spans="5:32" ht="16.5">
      <c r="E23" s="2" t="s">
        <v>12</v>
      </c>
      <c r="F23" s="13"/>
      <c r="G23" s="16" t="s">
        <v>17</v>
      </c>
      <c r="H23" s="2" t="s">
        <v>18</v>
      </c>
      <c r="I23" s="13"/>
      <c r="J23" s="13"/>
      <c r="K23" s="13"/>
      <c r="L23" s="13"/>
      <c r="M23" s="13"/>
      <c r="N23" s="3"/>
      <c r="O23" s="2" t="s">
        <v>2</v>
      </c>
      <c r="P23" s="13"/>
      <c r="Q23" s="13"/>
      <c r="R23" s="16" t="s">
        <v>21</v>
      </c>
      <c r="V23" s="2" t="s">
        <v>12</v>
      </c>
      <c r="W23" s="13"/>
      <c r="X23" s="2" t="str">
        <f>V24</f>
        <v>Apache</v>
      </c>
      <c r="Y23" s="13"/>
      <c r="Z23" s="13"/>
      <c r="AA23" s="3"/>
      <c r="AB23" s="2" t="str">
        <f>W24</f>
        <v>Solr</v>
      </c>
      <c r="AC23" s="13"/>
      <c r="AD23" s="13"/>
      <c r="AE23" s="3"/>
      <c r="AF23" s="16" t="s">
        <v>21</v>
      </c>
    </row>
    <row r="24" spans="3:32" ht="16.5">
      <c r="C24" s="6" t="s">
        <v>11</v>
      </c>
      <c r="D24" s="6" t="s">
        <v>10</v>
      </c>
      <c r="E24" s="6" t="str">
        <f>E9</f>
        <v>Apache</v>
      </c>
      <c r="F24" s="7" t="str">
        <f>F9</f>
        <v>Solr</v>
      </c>
      <c r="G24" s="17" t="s">
        <v>13</v>
      </c>
      <c r="H24" s="6" t="s">
        <v>19</v>
      </c>
      <c r="I24" s="6" t="s">
        <v>14</v>
      </c>
      <c r="J24" s="6"/>
      <c r="K24" s="6"/>
      <c r="L24" s="6"/>
      <c r="M24" s="6" t="s">
        <v>22</v>
      </c>
      <c r="N24" s="6" t="s">
        <v>22</v>
      </c>
      <c r="O24" s="6" t="s">
        <v>23</v>
      </c>
      <c r="P24" s="7"/>
      <c r="Q24" s="7" t="s">
        <v>3</v>
      </c>
      <c r="R24" s="17" t="s">
        <v>4</v>
      </c>
      <c r="T24" s="6" t="s">
        <v>11</v>
      </c>
      <c r="U24" s="6" t="s">
        <v>10</v>
      </c>
      <c r="V24" s="6" t="str">
        <f>E24</f>
        <v>Apache</v>
      </c>
      <c r="W24" s="7" t="str">
        <f>F24</f>
        <v>Solr</v>
      </c>
      <c r="X24" s="6" t="s">
        <v>6</v>
      </c>
      <c r="Y24" s="6" t="s">
        <v>9</v>
      </c>
      <c r="Z24" s="6" t="s">
        <v>7</v>
      </c>
      <c r="AA24" s="6" t="s">
        <v>8</v>
      </c>
      <c r="AB24" s="6" t="s">
        <v>6</v>
      </c>
      <c r="AC24" s="6" t="s">
        <v>9</v>
      </c>
      <c r="AD24" s="6" t="s">
        <v>7</v>
      </c>
      <c r="AE24" s="6" t="s">
        <v>8</v>
      </c>
      <c r="AF24" s="17" t="s">
        <v>4</v>
      </c>
    </row>
    <row r="25" spans="3:32" ht="16.5">
      <c r="C25" s="6">
        <v>1</v>
      </c>
      <c r="D25" s="5" t="str">
        <f>D14</f>
        <v>Apache Lucene</v>
      </c>
      <c r="E25" s="4">
        <f>IF(ISERROR((SEARCH(E24,D25)))=TRUE,0,1)</f>
        <v>1</v>
      </c>
      <c r="F25" s="2">
        <f>IF(ISERROR((SEARCH(F24,D25)))=TRUE,0,1)</f>
        <v>0</v>
      </c>
      <c r="G25" s="16">
        <f>SUMPRODUCT(E25:F25)</f>
        <v>1</v>
      </c>
      <c r="H25" s="12">
        <f>SQRT(1^2+1^2)</f>
        <v>1.4142135623730951</v>
      </c>
      <c r="I25" s="12" t="str">
        <f>"√"&amp;H25^2</f>
        <v>√2</v>
      </c>
      <c r="J25" s="12"/>
      <c r="K25" s="12"/>
      <c r="L25" s="4"/>
      <c r="M25" s="14">
        <f>G25/H25</f>
        <v>0.7071067811865475</v>
      </c>
      <c r="N25" s="14" t="str">
        <f>TEXT(G25,"#")&amp;"/"&amp;TEXT(I25,"#")</f>
        <v>1/√2</v>
      </c>
      <c r="O25" s="4">
        <f>1+SUM(LEN(D25)-LEN(SUBSTITUTE(D25," ","")))/LEN(" ")</f>
        <v>2</v>
      </c>
      <c r="P25" s="2">
        <f>1/SQRT(O25)</f>
        <v>0.7071067811865475</v>
      </c>
      <c r="Q25" s="14" t="str">
        <f>"1/√"&amp;TEXT(O25,"#")</f>
        <v>1/√2</v>
      </c>
      <c r="R25" s="21">
        <f>M25*P25</f>
        <v>0.4999999999999999</v>
      </c>
      <c r="T25" s="6">
        <v>1</v>
      </c>
      <c r="U25" s="5" t="str">
        <f>D25</f>
        <v>Apache Lucene</v>
      </c>
      <c r="V25" s="4">
        <f>IF(ISERROR((SEARCH(V24,U25)))=TRUE,0,1)</f>
        <v>1</v>
      </c>
      <c r="W25" s="2">
        <f>IF(ISERROR((SEARCH(W24,U25)))=TRUE,0,1)</f>
        <v>0</v>
      </c>
      <c r="X25" s="4">
        <f>(LEN(SUBSTITUTE(U25,V24,"@"))-LEN(SUBSTITUTE(SUBSTITUTE(U25,V24,"@"),"@","")))^(1/2)</f>
        <v>1</v>
      </c>
      <c r="Y25" s="2">
        <f>(1+LOG(T28/(SUM((V25:V28))+1)))^2</f>
        <v>0.815571524605109</v>
      </c>
      <c r="Z25" s="4">
        <f>P25</f>
        <v>0.7071067811865475</v>
      </c>
      <c r="AA25" s="4">
        <f>IF(V25=0,0,Y25*Z25)</f>
        <v>0.5766961555909237</v>
      </c>
      <c r="AB25" s="4">
        <f>(LEN(SUBSTITUTE(U25,W24,"@"))-LEN(SUBSTITUTE(SUBSTITUTE(U25,W24,"@"),"@","")))^(1/2)</f>
        <v>0</v>
      </c>
      <c r="AC25" s="2">
        <f>(1+LOG(T28/(SUM((W25:W28))+1)))^2</f>
        <v>1</v>
      </c>
      <c r="AD25" s="4">
        <f>P25</f>
        <v>0.7071067811865475</v>
      </c>
      <c r="AE25" s="4">
        <f>IF(W25=0,0,AC25*AD25)</f>
        <v>0</v>
      </c>
      <c r="AF25" s="21">
        <f>AA25+AE25</f>
        <v>0.5766961555909237</v>
      </c>
    </row>
    <row r="26" spans="3:32" ht="16.5">
      <c r="C26" s="6">
        <v>2</v>
      </c>
      <c r="D26" s="5" t="str">
        <f>D15</f>
        <v>Apache Solr</v>
      </c>
      <c r="E26" s="4">
        <f>IF(ISERROR((SEARCH(E24,D26)))=TRUE,0,1)</f>
        <v>1</v>
      </c>
      <c r="F26" s="2">
        <f>IF(ISERROR((SEARCH(F24,D26)))=TRUE,0,1)</f>
        <v>1</v>
      </c>
      <c r="G26" s="16">
        <f>SUMPRODUCT(E26:F26)</f>
        <v>2</v>
      </c>
      <c r="H26" s="12">
        <f>SQRT(1^2+1^2)</f>
        <v>1.4142135623730951</v>
      </c>
      <c r="I26" s="12" t="str">
        <f>"√"&amp;H26^2</f>
        <v>√2</v>
      </c>
      <c r="J26" s="12"/>
      <c r="K26" s="12"/>
      <c r="L26" s="4"/>
      <c r="M26" s="14">
        <f>G26/H26</f>
        <v>1.414213562373095</v>
      </c>
      <c r="N26" s="14" t="str">
        <f>TEXT(G26,"#")&amp;"/"&amp;TEXT(I26,"#")</f>
        <v>2/√2</v>
      </c>
      <c r="O26" s="4">
        <f>1+SUM(LEN(D26)-LEN(SUBSTITUTE(D26," ","")))/LEN(" ")</f>
        <v>2</v>
      </c>
      <c r="P26" s="2">
        <f>1/SQRT(O26)</f>
        <v>0.7071067811865475</v>
      </c>
      <c r="Q26" s="14" t="str">
        <f>"1/√"&amp;TEXT(O26,"#")</f>
        <v>1/√2</v>
      </c>
      <c r="R26" s="21">
        <f>M26*P26</f>
        <v>0.9999999999999998</v>
      </c>
      <c r="T26" s="6">
        <v>2</v>
      </c>
      <c r="U26" s="5" t="str">
        <f>D26</f>
        <v>Apache Solr</v>
      </c>
      <c r="V26" s="4">
        <f>IF(ISERROR((SEARCH(V24,U26)))=TRUE,0,1)</f>
        <v>1</v>
      </c>
      <c r="W26" s="2">
        <f>IF(ISERROR((SEARCH(W24,U26)))=TRUE,0,1)</f>
        <v>1</v>
      </c>
      <c r="X26" s="4">
        <f>(LEN(SUBSTITUTE(U26,V24,"@"))-LEN(SUBSTITUTE(SUBSTITUTE(U26,V24,"@"),"@","")))^(1/2)</f>
        <v>1</v>
      </c>
      <c r="Y26" s="2">
        <f>(1+LOG(T28/(SUM((V25:V28))+1)))^2</f>
        <v>0.815571524605109</v>
      </c>
      <c r="Z26" s="4">
        <f>P26</f>
        <v>0.7071067811865475</v>
      </c>
      <c r="AA26" s="4">
        <f>IF(V26=0,0,Y26*Z26)</f>
        <v>0.5766961555909237</v>
      </c>
      <c r="AB26" s="4">
        <f>(LEN(SUBSTITUTE(U26,W24,"@"))-LEN(SUBSTITUTE(SUBSTITUTE(U26,W24,"@"),"@","")))^(1/2)</f>
        <v>1</v>
      </c>
      <c r="AC26" s="2">
        <f>(1+LOG(T28/(SUM((W25:W28))+1)))^2</f>
        <v>1</v>
      </c>
      <c r="AD26" s="4">
        <f>P26</f>
        <v>0.7071067811865475</v>
      </c>
      <c r="AE26" s="4">
        <f>IF(W26=0,0,AC26*AD26)</f>
        <v>0.7071067811865475</v>
      </c>
      <c r="AF26" s="21">
        <f>AA26+AE26</f>
        <v>1.2838029367774713</v>
      </c>
    </row>
    <row r="27" spans="3:32" ht="16.5">
      <c r="C27" s="6">
        <v>3</v>
      </c>
      <c r="D27" s="5" t="str">
        <f>D16</f>
        <v>Apache Lucene Solr</v>
      </c>
      <c r="E27" s="4">
        <f>IF(ISERROR((SEARCH(E24,D27)))=TRUE,0,1)</f>
        <v>1</v>
      </c>
      <c r="F27" s="2">
        <f>IF(ISERROR((SEARCH(F24,D27)))=TRUE,0,1)</f>
        <v>1</v>
      </c>
      <c r="G27" s="16">
        <f>SUMPRODUCT(E27:F27)</f>
        <v>2</v>
      </c>
      <c r="H27" s="12">
        <f>SQRT(1^2+1^2)</f>
        <v>1.4142135623730951</v>
      </c>
      <c r="I27" s="12" t="str">
        <f>"√"&amp;H27^2</f>
        <v>√2</v>
      </c>
      <c r="J27" s="12"/>
      <c r="K27" s="12"/>
      <c r="L27" s="4"/>
      <c r="M27" s="14">
        <f>G27/H27</f>
        <v>1.414213562373095</v>
      </c>
      <c r="N27" s="14" t="str">
        <f>TEXT(G27,"#")&amp;"/"&amp;TEXT(I27,"#")</f>
        <v>2/√2</v>
      </c>
      <c r="O27" s="4">
        <f>1+SUM(LEN(D27)-LEN(SUBSTITUTE(D27," ","")))/LEN(" ")</f>
        <v>3</v>
      </c>
      <c r="P27" s="2">
        <f>1/SQRT(O27)</f>
        <v>0.5773502691896258</v>
      </c>
      <c r="Q27" s="14" t="str">
        <f>"1/√"&amp;TEXT(O27,"#")</f>
        <v>1/√3</v>
      </c>
      <c r="R27" s="21">
        <f>M27*P27</f>
        <v>0.816496580927726</v>
      </c>
      <c r="T27" s="6">
        <v>3</v>
      </c>
      <c r="U27" s="5" t="str">
        <f>D27</f>
        <v>Apache Lucene Solr</v>
      </c>
      <c r="V27" s="4">
        <f>IF(ISERROR((SEARCH(V24,U27)))=TRUE,0,1)</f>
        <v>1</v>
      </c>
      <c r="W27" s="2">
        <f>IF(ISERROR((SEARCH(W24,U27)))=TRUE,0,1)</f>
        <v>1</v>
      </c>
      <c r="X27" s="4">
        <f>(LEN(SUBSTITUTE(U27,V24,"@"))-LEN(SUBSTITUTE(SUBSTITUTE(U27,V24,"@"),"@","")))^(1/2)</f>
        <v>1</v>
      </c>
      <c r="Y27" s="2">
        <f>(1+LOG(T28/(SUM((V25:V28))+1)))^2</f>
        <v>0.815571524605109</v>
      </c>
      <c r="Z27" s="4">
        <f>P27</f>
        <v>0.5773502691896258</v>
      </c>
      <c r="AA27" s="4">
        <f>IF(V27=0,0,Y27*Z27)</f>
        <v>0.47087043927415323</v>
      </c>
      <c r="AB27" s="4">
        <f>(LEN(SUBSTITUTE(U27,W24,"@"))-LEN(SUBSTITUTE(SUBSTITUTE(U27,W24,"@"),"@","")))^(1/2)</f>
        <v>1</v>
      </c>
      <c r="AC27" s="2">
        <f>(1+LOG(T28/(SUM((W25:W28))+1)))^2</f>
        <v>1</v>
      </c>
      <c r="AD27" s="4">
        <f>P27</f>
        <v>0.5773502691896258</v>
      </c>
      <c r="AE27" s="4">
        <f>IF(W27=0,0,AC27*AD27)</f>
        <v>0.5773502691896258</v>
      </c>
      <c r="AF27" s="21">
        <f>AA27+AE27</f>
        <v>1.0482207084637791</v>
      </c>
    </row>
    <row r="28" spans="3:32" ht="16.5">
      <c r="C28" s="6">
        <v>4</v>
      </c>
      <c r="D28" s="5" t="str">
        <f>D17</f>
        <v>Apache Lucene Solr java</v>
      </c>
      <c r="E28" s="4">
        <f>IF(ISERROR((SEARCH(E24,D28)))=TRUE,0,1)</f>
        <v>1</v>
      </c>
      <c r="F28" s="2">
        <f>IF(ISERROR((SEARCH(F24,D28)))=TRUE,0,1)</f>
        <v>1</v>
      </c>
      <c r="G28" s="16">
        <f>SUMPRODUCT(E28:F28)</f>
        <v>2</v>
      </c>
      <c r="H28" s="12">
        <f>SQRT(1^2+1^2)</f>
        <v>1.4142135623730951</v>
      </c>
      <c r="I28" s="12" t="str">
        <f>"√"&amp;H28^2</f>
        <v>√2</v>
      </c>
      <c r="J28" s="12"/>
      <c r="K28" s="12"/>
      <c r="L28" s="4"/>
      <c r="M28" s="14">
        <f>G28/H28</f>
        <v>1.414213562373095</v>
      </c>
      <c r="N28" s="14" t="str">
        <f>TEXT(G28,"#")&amp;"/"&amp;TEXT(I28,"#")</f>
        <v>2/√2</v>
      </c>
      <c r="O28" s="4">
        <f>1+SUM(LEN(D28)-LEN(SUBSTITUTE(D28," ","")))/LEN(" ")</f>
        <v>4</v>
      </c>
      <c r="P28" s="2">
        <f>1/SQRT(O28)</f>
        <v>0.5</v>
      </c>
      <c r="Q28" s="14" t="str">
        <f>"1/√"&amp;TEXT(O28,"#")</f>
        <v>1/√4</v>
      </c>
      <c r="R28" s="21">
        <f>M28*P28</f>
        <v>0.7071067811865475</v>
      </c>
      <c r="T28" s="6">
        <v>4</v>
      </c>
      <c r="U28" s="5" t="str">
        <f>D28</f>
        <v>Apache Lucene Solr java</v>
      </c>
      <c r="V28" s="4">
        <f>IF(ISERROR((SEARCH(V24,U28)))=TRUE,0,1)</f>
        <v>1</v>
      </c>
      <c r="W28" s="2">
        <f>IF(ISERROR((SEARCH(W24,U28)))=TRUE,0,1)</f>
        <v>1</v>
      </c>
      <c r="X28" s="4">
        <f>(LEN(SUBSTITUTE(U28,V24,"@"))-LEN(SUBSTITUTE(SUBSTITUTE(U28,V24,"@"),"@","")))^(1/2)</f>
        <v>1</v>
      </c>
      <c r="Y28" s="2">
        <f>(1+LOG(T28/(SUM((V25:V28))+1)))^2</f>
        <v>0.815571524605109</v>
      </c>
      <c r="Z28" s="4">
        <f>P28</f>
        <v>0.5</v>
      </c>
      <c r="AA28" s="4">
        <f>IF(V28=0,0,Y28*Z28)</f>
        <v>0.4077857623025545</v>
      </c>
      <c r="AB28" s="4">
        <f>(LEN(SUBSTITUTE(U28,W24,"@"))-LEN(SUBSTITUTE(SUBSTITUTE(U28,W24,"@"),"@","")))^(1/2)</f>
        <v>1</v>
      </c>
      <c r="AC28" s="2">
        <f>(1+LOG(T28/(SUM((W25:W28))+1)))^2</f>
        <v>1</v>
      </c>
      <c r="AD28" s="4">
        <f>P28</f>
        <v>0.5</v>
      </c>
      <c r="AE28" s="4">
        <f>IF(W28=0,0,AC28*AD28)</f>
        <v>0.5</v>
      </c>
      <c r="AF28" s="21">
        <f>AA28+AE28</f>
        <v>0.9077857623025545</v>
      </c>
    </row>
  </sheetData>
  <dataValidations count="1">
    <dataValidation type="list" allowBlank="1" showInputMessage="1" showErrorMessage="1" sqref="E9:F9">
      <formula1>$Q$8:$Q$11</formula1>
    </dataValidation>
  </dataValidations>
  <printOptions/>
  <pageMargins left="0.39000000000000007" right="0.39000000000000007" top="0.39000000000000007" bottom="0.39000000000000007" header="0.39000000000000007" footer="0.39000000000000007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株式会社ロンウイット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阿部 慎一朗</cp:lastModifiedBy>
  <dcterms:created xsi:type="dcterms:W3CDTF">2011-03-23T07:20:30Z</dcterms:created>
  <dcterms:modified xsi:type="dcterms:W3CDTF">2011-03-24T01:19:46Z</dcterms:modified>
  <cp:category/>
  <cp:version/>
  <cp:contentType/>
  <cp:contentStatus/>
</cp:coreProperties>
</file>